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edro\Desktop\"/>
    </mc:Choice>
  </mc:AlternateContent>
  <xr:revisionPtr revIDLastSave="0" documentId="13_ncr:1_{682DFCFF-72A5-42E4-BB1D-BD1AAB8BA2EF}" xr6:coauthVersionLast="45" xr6:coauthVersionMax="45" xr10:uidLastSave="{00000000-0000-0000-0000-000000000000}"/>
  <bookViews>
    <workbookView xWindow="-108" yWindow="-108" windowWidth="23256" windowHeight="12600" tabRatio="583" firstSheet="2" activeTab="2" xr2:uid="{00000000-000D-0000-FFFF-FFFF00000000}"/>
  </bookViews>
  <sheets>
    <sheet name="Custo_Hora" sheetId="2" state="hidden" r:id="rId1"/>
    <sheet name="Custo_Despesas fixas" sheetId="5" state="hidden" r:id="rId2"/>
    <sheet name="Cálculo de orçamentos" sheetId="6" r:id="rId3"/>
  </sheets>
  <definedNames>
    <definedName name="_xlnm.Print_Area" localSheetId="2">'Cálculo de orçamentos'!$A$1:$J$8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6" l="1"/>
  <c r="F4" i="6" l="1"/>
  <c r="E12" i="6" l="1"/>
  <c r="H12" i="6" s="1"/>
  <c r="E13" i="6"/>
  <c r="H13" i="6" s="1"/>
  <c r="E14" i="6"/>
  <c r="H14" i="6" s="1"/>
  <c r="E15" i="6"/>
  <c r="H15" i="6" s="1"/>
  <c r="E16" i="6"/>
  <c r="H16" i="6" s="1"/>
  <c r="E17" i="6"/>
  <c r="H17" i="6" s="1"/>
  <c r="E18" i="6"/>
  <c r="H18" i="6" s="1"/>
  <c r="H4" i="6"/>
  <c r="H5" i="6"/>
  <c r="H6" i="6"/>
  <c r="H7" i="6"/>
  <c r="E11" i="6" l="1"/>
  <c r="H11" i="6" s="1"/>
  <c r="H19" i="6" s="1"/>
  <c r="H21" i="6" s="1"/>
  <c r="H3" i="6" l="1"/>
  <c r="C10" i="5" l="1"/>
  <c r="J3" i="2" l="1"/>
  <c r="F3" i="2"/>
  <c r="C3" i="2"/>
  <c r="C15" i="5" l="1"/>
  <c r="C12" i="5"/>
  <c r="J15" i="2" l="1"/>
  <c r="J13" i="2"/>
  <c r="J5" i="2"/>
  <c r="J14" i="2" s="1"/>
  <c r="F5" i="2"/>
  <c r="C5" i="2"/>
  <c r="C6" i="5"/>
  <c r="C5" i="5"/>
  <c r="C3" i="5"/>
  <c r="J16" i="2" l="1"/>
  <c r="J17" i="2" s="1"/>
  <c r="J18" i="2" s="1"/>
  <c r="J19" i="2" s="1"/>
  <c r="C7" i="5"/>
  <c r="C14" i="5" l="1"/>
  <c r="C16" i="5" s="1"/>
  <c r="C8" i="5"/>
  <c r="C11" i="2" l="1"/>
  <c r="F11" i="2"/>
  <c r="J1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Cristiana Pacheco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Cristiana Pacheco:</t>
        </r>
        <r>
          <rPr>
            <sz val="9"/>
            <color indexed="81"/>
            <rFont val="Tahoma"/>
            <family val="2"/>
          </rPr>
          <t xml:space="preserve">
Atualizar anualmente face ao aumento</t>
        </r>
      </text>
    </comment>
    <comment ref="F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Cristiana Pacheco:</t>
        </r>
        <r>
          <rPr>
            <sz val="9"/>
            <color indexed="81"/>
            <rFont val="Tahoma"/>
            <family val="2"/>
          </rPr>
          <t xml:space="preserve">
Atualizar face ao aumento</t>
        </r>
      </text>
    </comment>
    <comment ref="J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Cristiana Pacheco:</t>
        </r>
        <r>
          <rPr>
            <sz val="9"/>
            <color indexed="81"/>
            <rFont val="Tahoma"/>
            <family val="2"/>
          </rPr>
          <t xml:space="preserve">
Atualizar anualmente face ao aumento
</t>
        </r>
      </text>
    </comment>
    <comment ref="C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Cristiana Pacheco:</t>
        </r>
        <r>
          <rPr>
            <sz val="9"/>
            <color indexed="81"/>
            <rFont val="Tahoma"/>
            <family val="2"/>
          </rPr>
          <t xml:space="preserve">
Considerei 15 para contemplar os prémios anuais, caso existam. </t>
        </r>
      </text>
    </comment>
    <comment ref="F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Cristiana Pacheco:</t>
        </r>
        <r>
          <rPr>
            <sz val="9"/>
            <color indexed="81"/>
            <rFont val="Tahoma"/>
            <family val="2"/>
          </rPr>
          <t xml:space="preserve">
Considerei 15 para contemplar os prémios anuais, caso existam. </t>
        </r>
      </text>
    </comment>
    <comment ref="J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Cristiana Pacheco:</t>
        </r>
        <r>
          <rPr>
            <sz val="9"/>
            <color indexed="81"/>
            <rFont val="Tahoma"/>
            <family val="2"/>
          </rPr>
          <t xml:space="preserve">
Considerei 15 para contemplar os prémios anuais, caso existam. </t>
        </r>
      </text>
    </comment>
    <comment ref="C1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Cristiana Pacheco:</t>
        </r>
        <r>
          <rPr>
            <sz val="9"/>
            <color indexed="81"/>
            <rFont val="Tahoma"/>
            <family val="2"/>
          </rPr>
          <t xml:space="preserve">
Custo hora para PSS e CPC. O ordenado do Pedro inclui o da Nini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Cristiana Pacheco</author>
  </authors>
  <commentList>
    <comment ref="C1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Cristiana Pacheco:</t>
        </r>
        <r>
          <rPr>
            <sz val="9"/>
            <color indexed="81"/>
            <rFont val="Tahoma"/>
            <family val="2"/>
          </rPr>
          <t xml:space="preserve">
Alojamento NOCTULA jobs
Alojamento servidor restantes sites - alocar 90€/12 ao NOCTULA channel
Renovações de domínios - alocar 9*15€/12 ao NOCTULA channel
Renovações licença office - alocar 35€/12 no NOCTULA channel
Renovações licença antivirús - alocar 15€/12 no NOCTULA Channel
Material pessoal (cartões, canetas, cadernos…) - 100€/12 no NOCTULA Channel
Aniversário NOCTULA
Reuniões semestrais (2)</t>
        </r>
      </text>
    </comment>
  </commentList>
</comments>
</file>

<file path=xl/sharedStrings.xml><?xml version="1.0" encoding="utf-8"?>
<sst xmlns="http://schemas.openxmlformats.org/spreadsheetml/2006/main" count="87" uniqueCount="60">
  <si>
    <t>Segurança Social</t>
  </si>
  <si>
    <t>Meses de remuneração</t>
  </si>
  <si>
    <t>Horas de trabalho diárias</t>
  </si>
  <si>
    <t>Salário base mensal</t>
  </si>
  <si>
    <t>Pressupostos_Custo/hora de trabalho - Consultor Sénior</t>
  </si>
  <si>
    <t>Pressupostos_Custo/hora de trabalho - Consultor Júnior</t>
  </si>
  <si>
    <t>Margem</t>
  </si>
  <si>
    <t xml:space="preserve">Margem </t>
  </si>
  <si>
    <t>Subsídio de alimentação</t>
  </si>
  <si>
    <t>Seguro de acidentes de trabalho (anual)</t>
  </si>
  <si>
    <t>Dias de trabalho/ano</t>
  </si>
  <si>
    <t>Custo de hora</t>
  </si>
  <si>
    <t>Mensalidades carros</t>
  </si>
  <si>
    <t>Custo seguros automóveis</t>
  </si>
  <si>
    <t>Mensalidade escritório</t>
  </si>
  <si>
    <t>Mensalidade telecomunicações</t>
  </si>
  <si>
    <t>Mensalidade HST</t>
  </si>
  <si>
    <t>Mensalidade - água, eletricidade, gás</t>
  </si>
  <si>
    <t>Mensalidade - serviços de limpezas</t>
  </si>
  <si>
    <t>Custo Anual</t>
  </si>
  <si>
    <t>Artigo</t>
  </si>
  <si>
    <t>Quantidade</t>
  </si>
  <si>
    <t>Observações</t>
  </si>
  <si>
    <t>Total</t>
  </si>
  <si>
    <t>Alojamento</t>
  </si>
  <si>
    <t>Pressupostos_Despesas fixas</t>
  </si>
  <si>
    <t>% Despesas fixas</t>
  </si>
  <si>
    <t>Mensalidade Marketing</t>
  </si>
  <si>
    <t>Mensalidade Comercial</t>
  </si>
  <si>
    <t>Mensalidade Formação</t>
  </si>
  <si>
    <t>Faturação 2015</t>
  </si>
  <si>
    <t>Salário base mensal+SS*15 meses</t>
  </si>
  <si>
    <t>AT / 5 colaboradores</t>
  </si>
  <si>
    <t>Alimentação * dias efetivamente trabalhados</t>
  </si>
  <si>
    <t>Somatório anual</t>
  </si>
  <si>
    <t>Valor dia</t>
  </si>
  <si>
    <t>Valor hora</t>
  </si>
  <si>
    <t>Valor hora + margem</t>
  </si>
  <si>
    <t>Mensalidade TOC</t>
  </si>
  <si>
    <t>Pressupostos_Custo/hora de trabalho - Responsável Comunicação Sofia</t>
  </si>
  <si>
    <t>Custo</t>
  </si>
  <si>
    <t>Preço</t>
  </si>
  <si>
    <t>Desconto</t>
  </si>
  <si>
    <t>Valor</t>
  </si>
  <si>
    <t>Deslocações (km's ida e Volta)</t>
  </si>
  <si>
    <t>Trabalho Interno</t>
  </si>
  <si>
    <t>Trabalho Externo</t>
  </si>
  <si>
    <t>Custo de hora (sem margem)</t>
  </si>
  <si>
    <t>Total Global</t>
  </si>
  <si>
    <t>Compra de músicas</t>
  </si>
  <si>
    <t>Compra de fotos</t>
  </si>
  <si>
    <t>Compra de outros materiais</t>
  </si>
  <si>
    <t>Alimentação (trabalhos fora de casa)</t>
  </si>
  <si>
    <t>Horas (visita ao cliente)</t>
  </si>
  <si>
    <t>Horas no escritório</t>
  </si>
  <si>
    <t>2,5 horas para elaboração das ilustrações</t>
  </si>
  <si>
    <t>20 km para lá + 20 km para cá</t>
  </si>
  <si>
    <t>Aquisição de outros materiais</t>
  </si>
  <si>
    <t>Subcontratação de serviço X</t>
  </si>
  <si>
    <t>Subcontratação de serviço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</si>
</sst>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%"/>
    <numFmt numFmtId="166" formatCode="_-* #,##0.00\ [$€-816]_-;\-* #,##0.00\ [$€-816]_-;_-* &quot;-&quot;??\ [$€-816]_-;_-@_-"/>
    <numFmt numFmtId="167" formatCode="#,##0_ ;\-#,##0\ "/>
    <numFmt numFmtId="168" formatCode="_-* #,##0\ [$€-816]_-;\-* #,##0\ [$€-816]_-;_-* &quot;-&quot;??\ [$€-816]_-;_-@_-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/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hair">
        <color theme="0" tint="-0.14996795556505021"/>
      </right>
      <top/>
      <bottom/>
      <diagonal/>
    </border>
    <border>
      <left style="hair">
        <color theme="0" tint="-0.14996795556505021"/>
      </left>
      <right/>
      <top/>
      <bottom/>
      <diagonal/>
    </border>
    <border>
      <left/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 style="hair">
        <color theme="0" tint="-0.14996795556505021"/>
      </right>
      <top style="hair">
        <color theme="0" tint="-0.14993743705557422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 style="hair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hair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 style="hair">
        <color theme="6"/>
      </left>
      <right/>
      <top style="hair">
        <color theme="6"/>
      </top>
      <bottom style="hair">
        <color theme="6"/>
      </bottom>
      <diagonal/>
    </border>
    <border>
      <left/>
      <right style="hair">
        <color theme="0" tint="-0.14993743705557422"/>
      </right>
      <top style="thin">
        <color theme="0" tint="-0.14996795556505021"/>
      </top>
      <bottom style="hair">
        <color theme="0" tint="-0.14993743705557422"/>
      </bottom>
      <diagonal/>
    </border>
    <border>
      <left style="hair">
        <color theme="0" tint="-0.14993743705557422"/>
      </left>
      <right/>
      <top style="thin">
        <color theme="0" tint="-0.14996795556505021"/>
      </top>
      <bottom style="hair">
        <color theme="0" tint="-0.14993743705557422"/>
      </bottom>
      <diagonal/>
    </border>
    <border>
      <left/>
      <right style="hair">
        <color theme="0" tint="-0.14993743705557422"/>
      </right>
      <top style="hair">
        <color theme="0" tint="-0.14993743705557422"/>
      </top>
      <bottom style="thin">
        <color theme="0" tint="-0.14993743705557422"/>
      </bottom>
      <diagonal/>
    </border>
    <border>
      <left style="hair">
        <color theme="0" tint="-0.14993743705557422"/>
      </left>
      <right/>
      <top style="hair">
        <color theme="0" tint="-0.14993743705557422"/>
      </top>
      <bottom style="thin">
        <color theme="0" tint="-0.14993743705557422"/>
      </bottom>
      <diagonal/>
    </border>
    <border>
      <left/>
      <right style="hair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hair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hair">
        <color theme="0" tint="-0.14993743705557422"/>
      </right>
      <top style="medium">
        <color theme="0" tint="-0.14996795556505021"/>
      </top>
      <bottom style="hair">
        <color theme="0" tint="-0.14993743705557422"/>
      </bottom>
      <diagonal/>
    </border>
    <border>
      <left style="hair">
        <color theme="0" tint="-0.14993743705557422"/>
      </left>
      <right style="hair">
        <color theme="0" tint="-0.14993743705557422"/>
      </right>
      <top style="medium">
        <color theme="0" tint="-0.14996795556505021"/>
      </top>
      <bottom style="hair">
        <color theme="0" tint="-0.14993743705557422"/>
      </bottom>
      <diagonal/>
    </border>
    <border>
      <left style="hair">
        <color theme="0" tint="-0.14993743705557422"/>
      </left>
      <right/>
      <top style="medium">
        <color theme="0" tint="-0.14996795556505021"/>
      </top>
      <bottom style="hair">
        <color theme="0" tint="-0.14993743705557422"/>
      </bottom>
      <diagonal/>
    </border>
    <border>
      <left/>
      <right style="hair">
        <color theme="0" tint="-0.14993743705557422"/>
      </right>
      <top style="hair">
        <color theme="0" tint="-0.14993743705557422"/>
      </top>
      <bottom style="hair">
        <color theme="0" tint="-0.14993743705557422"/>
      </bottom>
      <diagonal/>
    </border>
    <border>
      <left style="hair">
        <color theme="0" tint="-0.14993743705557422"/>
      </left>
      <right style="hair">
        <color theme="0" tint="-0.14993743705557422"/>
      </right>
      <top style="hair">
        <color theme="0" tint="-0.14993743705557422"/>
      </top>
      <bottom style="hair">
        <color theme="0" tint="-0.14993743705557422"/>
      </bottom>
      <diagonal/>
    </border>
    <border>
      <left style="hair">
        <color theme="0" tint="-0.14993743705557422"/>
      </left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 style="hair">
        <color theme="0" tint="-0.14993743705557422"/>
      </right>
      <top style="hair">
        <color theme="0" tint="-0.14993743705557422"/>
      </top>
      <bottom style="medium">
        <color theme="0" tint="-0.14996795556505021"/>
      </bottom>
      <diagonal/>
    </border>
    <border>
      <left style="hair">
        <color theme="0" tint="-0.14993743705557422"/>
      </left>
      <right style="hair">
        <color theme="0" tint="-0.14993743705557422"/>
      </right>
      <top style="hair">
        <color theme="0" tint="-0.14993743705557422"/>
      </top>
      <bottom style="medium">
        <color theme="0" tint="-0.14996795556505021"/>
      </bottom>
      <diagonal/>
    </border>
    <border>
      <left style="hair">
        <color theme="0" tint="-0.14993743705557422"/>
      </left>
      <right/>
      <top style="hair">
        <color theme="0" tint="-0.14993743705557422"/>
      </top>
      <bottom style="medium">
        <color theme="0" tint="-0.14996795556505021"/>
      </bottom>
      <diagonal/>
    </border>
    <border>
      <left/>
      <right/>
      <top style="medium">
        <color theme="0" tint="-0.14993743705557422"/>
      </top>
      <bottom style="medium">
        <color theme="0" tint="-0.14996795556505021"/>
      </bottom>
      <diagonal/>
    </border>
    <border>
      <left style="hair">
        <color theme="0" tint="-0.14993743705557422"/>
      </left>
      <right style="hair">
        <color theme="0" tint="-0.14993743705557422"/>
      </right>
      <top style="medium">
        <color theme="0" tint="-0.14996795556505021"/>
      </top>
      <bottom/>
      <diagonal/>
    </border>
    <border>
      <left style="hair">
        <color theme="0" tint="-0.14993743705557422"/>
      </left>
      <right style="hair">
        <color theme="0" tint="-0.14993743705557422"/>
      </right>
      <top style="hair">
        <color theme="0" tint="-0.14990691854609822"/>
      </top>
      <bottom style="hair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hair">
        <color theme="0" tint="-0.14993743705557422"/>
      </left>
      <right style="hair">
        <color theme="0" tint="-0.14993743705557422"/>
      </right>
      <top/>
      <bottom style="hair">
        <color theme="0" tint="-0.14993743705557422"/>
      </bottom>
      <diagonal/>
    </border>
    <border>
      <left/>
      <right style="hair">
        <color theme="0" tint="-0.14993743705557422"/>
      </right>
      <top style="hair">
        <color theme="0" tint="-0.14993743705557422"/>
      </top>
      <bottom/>
      <diagonal/>
    </border>
    <border>
      <left style="hair">
        <color theme="0" tint="-0.14993743705557422"/>
      </left>
      <right style="hair">
        <color theme="0" tint="-0.14993743705557422"/>
      </right>
      <top style="hair">
        <color theme="0" tint="-0.14993743705557422"/>
      </top>
      <bottom/>
      <diagonal/>
    </border>
    <border>
      <left style="hair">
        <color theme="0" tint="-0.14993743705557422"/>
      </left>
      <right/>
      <top style="hair">
        <color theme="0" tint="-0.14993743705557422"/>
      </top>
      <bottom/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</cellStyleXfs>
  <cellXfs count="83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Border="1"/>
    <xf numFmtId="0" fontId="5" fillId="2" borderId="0" xfId="0" applyFont="1" applyFill="1" applyBorder="1" applyAlignment="1">
      <alignment vertical="center"/>
    </xf>
    <xf numFmtId="167" fontId="1" fillId="2" borderId="2" xfId="1" applyNumberFormat="1" applyFont="1" applyFill="1" applyBorder="1" applyAlignment="1">
      <alignment horizontal="center" vertical="center"/>
    </xf>
    <xf numFmtId="166" fontId="1" fillId="2" borderId="2" xfId="1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10" fontId="1" fillId="2" borderId="8" xfId="2" applyNumberFormat="1" applyFont="1" applyFill="1" applyBorder="1" applyAlignment="1">
      <alignment horizontal="center" vertical="center"/>
    </xf>
    <xf numFmtId="44" fontId="1" fillId="2" borderId="6" xfId="3" applyNumberFormat="1" applyFont="1" applyFill="1" applyBorder="1" applyAlignment="1">
      <alignment horizontal="center" vertical="center"/>
    </xf>
    <xf numFmtId="44" fontId="1" fillId="2" borderId="2" xfId="4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165" fontId="6" fillId="2" borderId="6" xfId="2" applyNumberFormat="1" applyFont="1" applyFill="1" applyBorder="1" applyAlignment="1">
      <alignment horizontal="center" vertical="center"/>
    </xf>
    <xf numFmtId="165" fontId="5" fillId="2" borderId="6" xfId="2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right" vertical="center"/>
    </xf>
    <xf numFmtId="166" fontId="5" fillId="3" borderId="10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/>
    </xf>
    <xf numFmtId="44" fontId="1" fillId="2" borderId="6" xfId="4" applyFont="1" applyFill="1" applyBorder="1" applyAlignment="1">
      <alignment horizontal="center" vertical="center"/>
    </xf>
    <xf numFmtId="0" fontId="9" fillId="2" borderId="0" xfId="0" applyFont="1" applyFill="1"/>
    <xf numFmtId="0" fontId="6" fillId="2" borderId="0" xfId="0" applyFont="1" applyFill="1" applyAlignment="1">
      <alignment horizontal="left"/>
    </xf>
    <xf numFmtId="0" fontId="11" fillId="2" borderId="0" xfId="0" applyFont="1" applyFill="1"/>
    <xf numFmtId="0" fontId="1" fillId="2" borderId="14" xfId="0" applyFont="1" applyFill="1" applyBorder="1" applyAlignment="1">
      <alignment vertical="center"/>
    </xf>
    <xf numFmtId="166" fontId="1" fillId="2" borderId="15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vertical="center"/>
    </xf>
    <xf numFmtId="9" fontId="1" fillId="2" borderId="17" xfId="2" applyFont="1" applyFill="1" applyBorder="1" applyAlignment="1">
      <alignment horizontal="center" vertical="center"/>
    </xf>
    <xf numFmtId="168" fontId="1" fillId="0" borderId="2" xfId="1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166" fontId="1" fillId="2" borderId="0" xfId="0" applyNumberFormat="1" applyFont="1" applyFill="1"/>
    <xf numFmtId="0" fontId="1" fillId="2" borderId="0" xfId="0" applyFont="1" applyFill="1" applyAlignment="1">
      <alignment vertical="center"/>
    </xf>
    <xf numFmtId="44" fontId="1" fillId="2" borderId="0" xfId="4" applyFont="1" applyFill="1" applyBorder="1" applyAlignment="1">
      <alignment horizontal="center" vertical="center"/>
    </xf>
    <xf numFmtId="0" fontId="10" fillId="2" borderId="0" xfId="0" applyFont="1" applyFill="1"/>
    <xf numFmtId="0" fontId="9" fillId="2" borderId="21" xfId="0" applyFont="1" applyFill="1" applyBorder="1" applyAlignment="1">
      <alignment vertical="center"/>
    </xf>
    <xf numFmtId="10" fontId="9" fillId="2" borderId="22" xfId="2" applyNumberFormat="1" applyFont="1" applyFill="1" applyBorder="1" applyAlignment="1">
      <alignment horizontal="center" vertical="center"/>
    </xf>
    <xf numFmtId="0" fontId="6" fillId="2" borderId="23" xfId="2" applyNumberFormat="1" applyFont="1" applyFill="1" applyBorder="1" applyAlignment="1">
      <alignment horizontal="left" vertical="center"/>
    </xf>
    <xf numFmtId="0" fontId="9" fillId="2" borderId="24" xfId="0" applyFont="1" applyFill="1" applyBorder="1" applyAlignment="1">
      <alignment horizontal="left" vertical="center"/>
    </xf>
    <xf numFmtId="2" fontId="9" fillId="2" borderId="25" xfId="0" applyNumberFormat="1" applyFont="1" applyFill="1" applyBorder="1" applyAlignment="1">
      <alignment horizontal="center" vertical="center"/>
    </xf>
    <xf numFmtId="10" fontId="9" fillId="2" borderId="25" xfId="2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left" vertical="center" wrapText="1"/>
    </xf>
    <xf numFmtId="2" fontId="9" fillId="2" borderId="25" xfId="1" applyNumberFormat="1" applyFont="1" applyFill="1" applyBorder="1" applyAlignment="1">
      <alignment horizontal="center" vertical="center"/>
    </xf>
    <xf numFmtId="0" fontId="6" fillId="2" borderId="26" xfId="1" applyNumberFormat="1" applyFont="1" applyFill="1" applyBorder="1" applyAlignment="1">
      <alignment horizontal="left" vertical="center" wrapText="1"/>
    </xf>
    <xf numFmtId="2" fontId="9" fillId="2" borderId="25" xfId="3" applyNumberFormat="1" applyFont="1" applyFill="1" applyBorder="1" applyAlignment="1">
      <alignment horizontal="center" vertical="center"/>
    </xf>
    <xf numFmtId="10" fontId="9" fillId="2" borderId="28" xfId="2" applyNumberFormat="1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166" fontId="9" fillId="3" borderId="19" xfId="2" applyNumberFormat="1" applyFont="1" applyFill="1" applyBorder="1" applyAlignment="1">
      <alignment horizontal="center" vertical="center"/>
    </xf>
    <xf numFmtId="0" fontId="6" fillId="3" borderId="20" xfId="1" applyNumberFormat="1" applyFont="1" applyFill="1" applyBorder="1" applyAlignment="1">
      <alignment horizontal="left"/>
    </xf>
    <xf numFmtId="0" fontId="10" fillId="2" borderId="0" xfId="0" applyFont="1" applyFill="1" applyAlignment="1">
      <alignment vertical="center"/>
    </xf>
    <xf numFmtId="44" fontId="1" fillId="2" borderId="4" xfId="3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0" fillId="3" borderId="18" xfId="0" applyFont="1" applyFill="1" applyBorder="1" applyAlignment="1">
      <alignment horizontal="center" vertical="center"/>
    </xf>
    <xf numFmtId="166" fontId="9" fillId="2" borderId="23" xfId="2" applyNumberFormat="1" applyFont="1" applyFill="1" applyBorder="1" applyAlignment="1">
      <alignment vertical="center"/>
    </xf>
    <xf numFmtId="166" fontId="9" fillId="2" borderId="26" xfId="2" applyNumberFormat="1" applyFont="1" applyFill="1" applyBorder="1" applyAlignment="1">
      <alignment vertical="center"/>
    </xf>
    <xf numFmtId="166" fontId="9" fillId="2" borderId="0" xfId="0" applyNumberFormat="1" applyFont="1" applyFill="1"/>
    <xf numFmtId="166" fontId="10" fillId="3" borderId="20" xfId="0" applyNumberFormat="1" applyFont="1" applyFill="1" applyBorder="1" applyAlignment="1">
      <alignment horizontal="center" vertical="center"/>
    </xf>
    <xf numFmtId="166" fontId="10" fillId="2" borderId="0" xfId="0" applyNumberFormat="1" applyFont="1" applyFill="1" applyAlignment="1">
      <alignment vertical="center"/>
    </xf>
    <xf numFmtId="166" fontId="10" fillId="3" borderId="18" xfId="0" applyNumberFormat="1" applyFont="1" applyFill="1" applyBorder="1" applyAlignment="1">
      <alignment horizontal="center" vertical="center"/>
    </xf>
    <xf numFmtId="0" fontId="6" fillId="2" borderId="26" xfId="3" applyNumberFormat="1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left" vertical="center" wrapText="1"/>
    </xf>
    <xf numFmtId="0" fontId="6" fillId="2" borderId="29" xfId="0" applyNumberFormat="1" applyFont="1" applyFill="1" applyBorder="1" applyAlignment="1">
      <alignment horizontal="left" vertical="center" wrapText="1"/>
    </xf>
    <xf numFmtId="2" fontId="9" fillId="2" borderId="31" xfId="2" applyNumberFormat="1" applyFont="1" applyFill="1" applyBorder="1" applyAlignment="1">
      <alignment horizontal="center" vertical="center"/>
    </xf>
    <xf numFmtId="2" fontId="9" fillId="2" borderId="32" xfId="2" applyNumberFormat="1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left" vertical="center" wrapText="1"/>
    </xf>
    <xf numFmtId="10" fontId="9" fillId="2" borderId="36" xfId="2" applyNumberFormat="1" applyFont="1" applyFill="1" applyBorder="1" applyAlignment="1">
      <alignment horizontal="center" vertical="center"/>
    </xf>
    <xf numFmtId="0" fontId="6" fillId="2" borderId="37" xfId="0" applyNumberFormat="1" applyFont="1" applyFill="1" applyBorder="1" applyAlignment="1">
      <alignment horizontal="left" vertical="center" wrapText="1"/>
    </xf>
    <xf numFmtId="0" fontId="5" fillId="3" borderId="20" xfId="1" applyNumberFormat="1" applyFont="1" applyFill="1" applyBorder="1" applyAlignment="1">
      <alignment horizontal="left" vertical="center"/>
    </xf>
    <xf numFmtId="166" fontId="9" fillId="0" borderId="36" xfId="0" applyNumberFormat="1" applyFont="1" applyFill="1" applyBorder="1" applyAlignment="1">
      <alignment horizontal="left" vertical="center"/>
    </xf>
    <xf numFmtId="166" fontId="10" fillId="4" borderId="19" xfId="2" applyNumberFormat="1" applyFont="1" applyFill="1" applyBorder="1" applyAlignment="1">
      <alignment horizontal="center" vertical="center"/>
    </xf>
    <xf numFmtId="166" fontId="9" fillId="5" borderId="23" xfId="2" applyNumberFormat="1" applyFont="1" applyFill="1" applyBorder="1" applyAlignment="1">
      <alignment vertical="center"/>
    </xf>
    <xf numFmtId="44" fontId="9" fillId="5" borderId="26" xfId="2" applyNumberFormat="1" applyFont="1" applyFill="1" applyBorder="1" applyAlignment="1">
      <alignment vertical="center"/>
    </xf>
    <xf numFmtId="166" fontId="9" fillId="5" borderId="26" xfId="2" applyNumberFormat="1" applyFont="1" applyFill="1" applyBorder="1" applyAlignment="1">
      <alignment vertical="center"/>
    </xf>
    <xf numFmtId="166" fontId="9" fillId="5" borderId="22" xfId="2" applyNumberFormat="1" applyFont="1" applyFill="1" applyBorder="1" applyAlignment="1">
      <alignment horizontal="center" vertical="center"/>
    </xf>
    <xf numFmtId="166" fontId="9" fillId="5" borderId="25" xfId="2" applyNumberFormat="1" applyFont="1" applyFill="1" applyBorder="1" applyAlignment="1">
      <alignment horizontal="center" vertical="center"/>
    </xf>
    <xf numFmtId="166" fontId="9" fillId="5" borderId="36" xfId="2" applyNumberFormat="1" applyFont="1" applyFill="1" applyBorder="1" applyAlignment="1">
      <alignment vertical="center"/>
    </xf>
    <xf numFmtId="2" fontId="9" fillId="5" borderId="34" xfId="3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right" vertical="center"/>
    </xf>
    <xf numFmtId="0" fontId="10" fillId="3" borderId="18" xfId="0" applyFont="1" applyFill="1" applyBorder="1" applyAlignment="1">
      <alignment horizontal="right" vertical="center"/>
    </xf>
    <xf numFmtId="0" fontId="10" fillId="2" borderId="30" xfId="0" applyFont="1" applyFill="1" applyBorder="1" applyAlignment="1">
      <alignment horizontal="left" vertical="center"/>
    </xf>
    <xf numFmtId="0" fontId="10" fillId="3" borderId="19" xfId="0" applyFont="1" applyFill="1" applyBorder="1" applyAlignment="1">
      <alignment horizontal="right" vertical="center"/>
    </xf>
    <xf numFmtId="165" fontId="9" fillId="6" borderId="13" xfId="2" applyNumberFormat="1" applyFont="1" applyFill="1" applyBorder="1" applyAlignment="1">
      <alignment horizontal="center" vertical="center"/>
    </xf>
  </cellXfs>
  <cellStyles count="6">
    <cellStyle name="Euro" xfId="3" xr:uid="{00000000-0005-0000-0000-000000000000}"/>
    <cellStyle name="Moeda" xfId="4" builtinId="4"/>
    <cellStyle name="Normal" xfId="0" builtinId="0"/>
    <cellStyle name="Normal 2" xfId="5" xr:uid="{00000000-0005-0000-0000-000003000000}"/>
    <cellStyle name="Pe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6"/>
  <sheetViews>
    <sheetView zoomScaleNormal="100" workbookViewId="0">
      <selection activeCell="F17" sqref="C3:I17"/>
    </sheetView>
  </sheetViews>
  <sheetFormatPr defaultColWidth="9.109375" defaultRowHeight="12" x14ac:dyDescent="0.25"/>
  <cols>
    <col min="1" max="1" width="2.5546875" style="1" customWidth="1"/>
    <col min="2" max="2" width="33.33203125" style="1" bestFit="1" customWidth="1"/>
    <col min="3" max="3" width="10.44140625" style="1" bestFit="1" customWidth="1"/>
    <col min="4" max="4" width="5.5546875" style="1" bestFit="1" customWidth="1"/>
    <col min="5" max="5" width="33.33203125" style="1" bestFit="1" customWidth="1"/>
    <col min="6" max="6" width="8.6640625" style="1" customWidth="1"/>
    <col min="7" max="8" width="9.109375" style="1"/>
    <col min="9" max="9" width="33.33203125" style="1" bestFit="1" customWidth="1"/>
    <col min="10" max="10" width="20.44140625" style="1" customWidth="1"/>
    <col min="11" max="16384" width="9.109375" style="1"/>
  </cols>
  <sheetData>
    <row r="2" spans="2:10" ht="24.9" customHeight="1" x14ac:dyDescent="0.25">
      <c r="B2" s="77" t="s">
        <v>4</v>
      </c>
      <c r="C2" s="77"/>
      <c r="D2" s="4"/>
      <c r="E2" s="77" t="s">
        <v>5</v>
      </c>
      <c r="F2" s="77"/>
      <c r="I2" s="77" t="s">
        <v>39</v>
      </c>
      <c r="J2" s="77"/>
    </row>
    <row r="3" spans="2:10" ht="24.9" customHeight="1" x14ac:dyDescent="0.25">
      <c r="B3" s="7" t="s">
        <v>3</v>
      </c>
      <c r="C3" s="10">
        <f>1119.3</f>
        <v>1119.3</v>
      </c>
      <c r="D3" s="4"/>
      <c r="E3" s="18" t="s">
        <v>3</v>
      </c>
      <c r="F3" s="50">
        <f>712.46</f>
        <v>712.46</v>
      </c>
      <c r="I3" s="7" t="s">
        <v>3</v>
      </c>
      <c r="J3" s="10">
        <f>691.71</f>
        <v>691.71</v>
      </c>
    </row>
    <row r="4" spans="2:10" ht="24.9" customHeight="1" x14ac:dyDescent="0.25">
      <c r="B4" s="8" t="s">
        <v>0</v>
      </c>
      <c r="C4" s="9">
        <v>0.23499999999999999</v>
      </c>
      <c r="D4" s="3"/>
      <c r="E4" s="8" t="s">
        <v>0</v>
      </c>
      <c r="F4" s="9">
        <v>0.23499999999999999</v>
      </c>
      <c r="I4" s="8" t="s">
        <v>0</v>
      </c>
      <c r="J4" s="9">
        <v>0.23499999999999999</v>
      </c>
    </row>
    <row r="5" spans="2:10" ht="24.9" customHeight="1" x14ac:dyDescent="0.25">
      <c r="B5" s="2" t="s">
        <v>9</v>
      </c>
      <c r="C5" s="27">
        <f>(170.6*2)+(64.64*2)+(47.46*2)</f>
        <v>565.4</v>
      </c>
      <c r="D5" s="3"/>
      <c r="E5" s="2" t="s">
        <v>9</v>
      </c>
      <c r="F5" s="27">
        <f>(170.6*2)+(64.64*2)+(47.46*2)</f>
        <v>565.4</v>
      </c>
      <c r="I5" s="2" t="s">
        <v>9</v>
      </c>
      <c r="J5" s="27">
        <f>(170.6*2)+(64.64*2)+(47.46*2)</f>
        <v>565.4</v>
      </c>
    </row>
    <row r="6" spans="2:10" ht="24.9" customHeight="1" x14ac:dyDescent="0.25">
      <c r="B6" s="2" t="s">
        <v>8</v>
      </c>
      <c r="C6" s="6">
        <v>4.2699999999999996</v>
      </c>
      <c r="D6" s="3"/>
      <c r="E6" s="2" t="s">
        <v>8</v>
      </c>
      <c r="F6" s="6">
        <v>4.2699999999999996</v>
      </c>
      <c r="I6" s="2" t="s">
        <v>8</v>
      </c>
      <c r="J6" s="6">
        <v>4.2699999999999996</v>
      </c>
    </row>
    <row r="7" spans="2:10" ht="24.9" customHeight="1" x14ac:dyDescent="0.25">
      <c r="B7" s="2" t="s">
        <v>1</v>
      </c>
      <c r="C7" s="5">
        <v>15</v>
      </c>
      <c r="D7" s="3"/>
      <c r="E7" s="2" t="s">
        <v>1</v>
      </c>
      <c r="F7" s="5">
        <v>15</v>
      </c>
      <c r="I7" s="2" t="s">
        <v>1</v>
      </c>
      <c r="J7" s="5">
        <v>15</v>
      </c>
    </row>
    <row r="8" spans="2:10" ht="24.9" customHeight="1" x14ac:dyDescent="0.25">
      <c r="B8" s="2" t="s">
        <v>2</v>
      </c>
      <c r="C8" s="5">
        <v>8</v>
      </c>
      <c r="D8" s="3"/>
      <c r="E8" s="2" t="s">
        <v>2</v>
      </c>
      <c r="F8" s="5">
        <v>8</v>
      </c>
      <c r="I8" s="2" t="s">
        <v>2</v>
      </c>
      <c r="J8" s="5">
        <v>8</v>
      </c>
    </row>
    <row r="9" spans="2:10" ht="24.9" customHeight="1" x14ac:dyDescent="0.25">
      <c r="B9" s="2" t="s">
        <v>10</v>
      </c>
      <c r="C9" s="5">
        <v>222</v>
      </c>
      <c r="D9" s="3"/>
      <c r="E9" s="2" t="s">
        <v>10</v>
      </c>
      <c r="F9" s="5">
        <v>222</v>
      </c>
      <c r="I9" s="2" t="s">
        <v>10</v>
      </c>
      <c r="J9" s="5">
        <v>222</v>
      </c>
    </row>
    <row r="10" spans="2:10" ht="24.9" customHeight="1" x14ac:dyDescent="0.25">
      <c r="B10" s="12" t="s">
        <v>6</v>
      </c>
      <c r="C10" s="13">
        <v>0.3</v>
      </c>
      <c r="D10" s="3"/>
      <c r="E10" s="12" t="s">
        <v>7</v>
      </c>
      <c r="F10" s="14">
        <v>0.3</v>
      </c>
      <c r="I10" s="12" t="s">
        <v>6</v>
      </c>
      <c r="J10" s="13">
        <v>0.3</v>
      </c>
    </row>
    <row r="11" spans="2:10" ht="24.9" customHeight="1" x14ac:dyDescent="0.25">
      <c r="B11" s="15" t="s">
        <v>11</v>
      </c>
      <c r="C11" s="16">
        <f>((((((C3*(1+C4))*C7)+(C5/5)+(C6*C9))/C9)/C8)/(1-C10))*(1+'Custo_Despesas fixas'!$C$16)</f>
        <v>21.374735002151738</v>
      </c>
      <c r="D11" s="3"/>
      <c r="E11" s="17" t="s">
        <v>11</v>
      </c>
      <c r="F11" s="16">
        <f>((((((F3*(1+F4))*F7)+(F5/5)+(F6*F9))/F9)/F8)/(1-F10))*(1+'Custo_Despesas fixas'!$C$16)</f>
        <v>13.983708557670472</v>
      </c>
      <c r="I11" s="15" t="s">
        <v>11</v>
      </c>
      <c r="J11" s="16">
        <f>((((((J3*(1+J4))*J7)+(J5/5)+(J6*J9))/J9)/J8)*(1+J10))*(1+'Custo_Despesas fixas'!C16)</f>
        <v>12.382138073199533</v>
      </c>
    </row>
    <row r="12" spans="2:10" ht="24.9" customHeight="1" x14ac:dyDescent="0.25">
      <c r="B12" s="15" t="s">
        <v>47</v>
      </c>
      <c r="C12" s="16">
        <v>14.962314501506215</v>
      </c>
      <c r="E12" s="15" t="s">
        <v>47</v>
      </c>
      <c r="F12" s="16">
        <v>9.7885959903693287</v>
      </c>
    </row>
    <row r="13" spans="2:10" x14ac:dyDescent="0.25">
      <c r="I13" s="1" t="s">
        <v>31</v>
      </c>
      <c r="J13" s="29">
        <f>J3*(1+J4)*15</f>
        <v>12813.927749999999</v>
      </c>
    </row>
    <row r="14" spans="2:10" x14ac:dyDescent="0.25">
      <c r="I14" s="1" t="s">
        <v>32</v>
      </c>
      <c r="J14" s="29">
        <f>J5/5</f>
        <v>113.08</v>
      </c>
    </row>
    <row r="15" spans="2:10" x14ac:dyDescent="0.25">
      <c r="C15" s="29"/>
      <c r="I15" s="1" t="s">
        <v>33</v>
      </c>
      <c r="J15" s="29">
        <f>J6*J9</f>
        <v>947.93999999999994</v>
      </c>
    </row>
    <row r="16" spans="2:10" x14ac:dyDescent="0.25">
      <c r="C16" s="29"/>
      <c r="I16" s="1" t="s">
        <v>34</v>
      </c>
      <c r="J16" s="29">
        <f>J13+J14+J15</f>
        <v>13874.947749999999</v>
      </c>
    </row>
    <row r="17" spans="9:10" x14ac:dyDescent="0.25">
      <c r="I17" s="1" t="s">
        <v>35</v>
      </c>
      <c r="J17" s="29">
        <f>J16/J9</f>
        <v>62.499764639639636</v>
      </c>
    </row>
    <row r="18" spans="9:10" x14ac:dyDescent="0.25">
      <c r="I18" s="1" t="s">
        <v>36</v>
      </c>
      <c r="J18" s="29">
        <f>J17/J8</f>
        <v>7.8124705799549545</v>
      </c>
    </row>
    <row r="19" spans="9:10" x14ac:dyDescent="0.25">
      <c r="I19" s="1" t="s">
        <v>37</v>
      </c>
      <c r="J19" s="29">
        <f>J18*(1+J10)</f>
        <v>10.156211753941442</v>
      </c>
    </row>
    <row r="20" spans="9:10" x14ac:dyDescent="0.25">
      <c r="J20" s="29"/>
    </row>
    <row r="21" spans="9:10" x14ac:dyDescent="0.25">
      <c r="J21" s="29"/>
    </row>
    <row r="23" spans="9:10" x14ac:dyDescent="0.25">
      <c r="I23" s="29"/>
    </row>
    <row r="26" spans="9:10" x14ac:dyDescent="0.25">
      <c r="I26" s="29"/>
    </row>
  </sheetData>
  <mergeCells count="3">
    <mergeCell ref="E2:F2"/>
    <mergeCell ref="B2:C2"/>
    <mergeCell ref="I2:J2"/>
  </mergeCells>
  <pageMargins left="0.7" right="0.7" top="0.75" bottom="0.75" header="0.3" footer="0.3"/>
  <pageSetup paperSize="9" scale="76" orientation="portrait" r:id="rId1"/>
  <headerFooter>
    <oddHeader>&amp;L&amp;8&amp;KFF0000
[NOME DO PROJETO]&amp;C&amp;"-,Negrito"&amp;8IMPRESSO
ANÁLISE FINANCEIRA&amp;R&amp;G</oddHeader>
    <oddFooter>&amp;L&amp;8IMP.DCONT.02.01&amp;R&amp;8&amp;P de 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16"/>
  <sheetViews>
    <sheetView zoomScaleNormal="100" workbookViewId="0">
      <selection activeCell="D10" sqref="D10"/>
    </sheetView>
  </sheetViews>
  <sheetFormatPr defaultColWidth="9.109375" defaultRowHeight="12" x14ac:dyDescent="0.25"/>
  <cols>
    <col min="1" max="1" width="9.109375" style="1"/>
    <col min="2" max="2" width="30.6640625" style="1" bestFit="1" customWidth="1"/>
    <col min="3" max="3" width="11.109375" style="1" bestFit="1" customWidth="1"/>
    <col min="4" max="4" width="19.6640625" style="1" bestFit="1" customWidth="1"/>
    <col min="5" max="6" width="9.109375" style="1"/>
    <col min="7" max="7" width="9.44140625" style="1" bestFit="1" customWidth="1"/>
    <col min="8" max="16384" width="9.109375" style="1"/>
  </cols>
  <sheetData>
    <row r="2" spans="2:7" ht="24.9" customHeight="1" x14ac:dyDescent="0.25">
      <c r="B2" s="77" t="s">
        <v>25</v>
      </c>
      <c r="C2" s="77"/>
    </row>
    <row r="3" spans="2:7" ht="24.9" customHeight="1" x14ac:dyDescent="0.25">
      <c r="B3" s="8" t="s">
        <v>13</v>
      </c>
      <c r="C3" s="10">
        <f>245+450</f>
        <v>695</v>
      </c>
      <c r="D3" s="30"/>
    </row>
    <row r="4" spans="2:7" ht="24.9" customHeight="1" x14ac:dyDescent="0.25">
      <c r="B4" s="2" t="s">
        <v>14</v>
      </c>
      <c r="C4" s="11">
        <v>450</v>
      </c>
      <c r="D4" s="30"/>
    </row>
    <row r="5" spans="2:7" ht="24.9" customHeight="1" x14ac:dyDescent="0.25">
      <c r="B5" s="2" t="s">
        <v>12</v>
      </c>
      <c r="C5" s="11">
        <f>(215+321.8)</f>
        <v>536.79999999999995</v>
      </c>
      <c r="D5" s="30"/>
    </row>
    <row r="6" spans="2:7" ht="24.9" customHeight="1" x14ac:dyDescent="0.25">
      <c r="B6" s="2" t="s">
        <v>15</v>
      </c>
      <c r="C6" s="11">
        <f>16.26+200</f>
        <v>216.26</v>
      </c>
      <c r="D6" s="30"/>
    </row>
    <row r="7" spans="2:7" ht="24.9" customHeight="1" x14ac:dyDescent="0.25">
      <c r="B7" s="2" t="s">
        <v>17</v>
      </c>
      <c r="C7" s="19">
        <f>14+((90+40)/2)+10</f>
        <v>89</v>
      </c>
      <c r="D7" s="30"/>
    </row>
    <row r="8" spans="2:7" ht="24.9" customHeight="1" x14ac:dyDescent="0.25">
      <c r="B8" s="2" t="s">
        <v>16</v>
      </c>
      <c r="C8" s="19">
        <f>85/12</f>
        <v>7.083333333333333</v>
      </c>
      <c r="D8" s="30"/>
    </row>
    <row r="9" spans="2:7" ht="24.9" customHeight="1" x14ac:dyDescent="0.25">
      <c r="B9" s="2" t="s">
        <v>18</v>
      </c>
      <c r="C9" s="19">
        <v>52</v>
      </c>
      <c r="D9" s="30"/>
    </row>
    <row r="10" spans="2:7" ht="24.9" customHeight="1" x14ac:dyDescent="0.25">
      <c r="B10" s="2" t="s">
        <v>27</v>
      </c>
      <c r="C10" s="19">
        <f>36+(75/12)+(15/12)+((35*5)/12)+((15*5)/12)+((100/4)*3)+500+(270*2)</f>
        <v>1179.3333333333335</v>
      </c>
      <c r="D10" s="51"/>
    </row>
    <row r="11" spans="2:7" ht="24.9" customHeight="1" x14ac:dyDescent="0.25">
      <c r="B11" s="28" t="s">
        <v>28</v>
      </c>
      <c r="C11" s="19">
        <v>300</v>
      </c>
      <c r="D11" s="30"/>
    </row>
    <row r="12" spans="2:7" ht="24.9" customHeight="1" x14ac:dyDescent="0.25">
      <c r="B12" s="2" t="s">
        <v>29</v>
      </c>
      <c r="C12" s="19">
        <f>((100/4)*3)</f>
        <v>75</v>
      </c>
      <c r="D12" s="30"/>
    </row>
    <row r="13" spans="2:7" ht="24.9" customHeight="1" x14ac:dyDescent="0.25">
      <c r="B13" s="28" t="s">
        <v>38</v>
      </c>
      <c r="C13" s="31">
        <v>276.75</v>
      </c>
      <c r="D13" s="30"/>
    </row>
    <row r="14" spans="2:7" ht="24.9" customHeight="1" x14ac:dyDescent="0.25">
      <c r="B14" s="15" t="s">
        <v>19</v>
      </c>
      <c r="C14" s="16">
        <f>(SUM(C3:C13)*12)</f>
        <v>46526.720000000001</v>
      </c>
      <c r="G14" s="29"/>
    </row>
    <row r="15" spans="2:7" ht="20.100000000000001" customHeight="1" x14ac:dyDescent="0.25">
      <c r="B15" s="23" t="s">
        <v>30</v>
      </c>
      <c r="C15" s="24">
        <f>156600+55687</f>
        <v>212287</v>
      </c>
    </row>
    <row r="16" spans="2:7" ht="20.100000000000001" customHeight="1" x14ac:dyDescent="0.25">
      <c r="B16" s="25" t="s">
        <v>26</v>
      </c>
      <c r="C16" s="26">
        <f>C14/C15</f>
        <v>0.2191689552351298</v>
      </c>
      <c r="D16" s="30"/>
    </row>
  </sheetData>
  <mergeCells count="1">
    <mergeCell ref="B2:C2"/>
  </mergeCells>
  <pageMargins left="0.7" right="0.7" top="0.75" bottom="0.75" header="0.3" footer="0.3"/>
  <pageSetup paperSize="9" orientation="portrait" r:id="rId1"/>
  <headerFooter>
    <oddHeader>&amp;L&amp;8&amp;KFF0000
[NOME DO PROJETO]&amp;C&amp;"-,Negrito"&amp;8IMPRESSO
ANÁLISE FINANCEIRA&amp;R&amp;G</oddHeader>
    <oddFooter>&amp;L&amp;8IMP.DCONT.02.01&amp;R&amp;8&amp;P de 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4"/>
  <sheetViews>
    <sheetView tabSelected="1" zoomScaleNormal="100" workbookViewId="0">
      <selection activeCell="D14" sqref="D14"/>
    </sheetView>
  </sheetViews>
  <sheetFormatPr defaultColWidth="9.109375" defaultRowHeight="13.8" x14ac:dyDescent="0.3"/>
  <cols>
    <col min="1" max="1" width="9.109375" style="20" customWidth="1"/>
    <col min="2" max="2" width="3.33203125" style="20" customWidth="1"/>
    <col min="3" max="3" width="36.33203125" style="20" customWidth="1"/>
    <col min="4" max="4" width="11.44140625" style="55" bestFit="1" customWidth="1"/>
    <col min="5" max="5" width="11.44140625" style="20" bestFit="1" customWidth="1"/>
    <col min="6" max="8" width="15.6640625" style="20" customWidth="1"/>
    <col min="9" max="9" width="83" style="21" bestFit="1" customWidth="1"/>
    <col min="10" max="10" width="4" style="20" bestFit="1" customWidth="1"/>
    <col min="11" max="11" width="5.5546875" style="20" customWidth="1"/>
    <col min="12" max="12" width="3" style="20" bestFit="1" customWidth="1"/>
    <col min="13" max="16384" width="9.109375" style="20"/>
  </cols>
  <sheetData>
    <row r="1" spans="1:12" ht="20.100000000000001" customHeight="1" thickBot="1" x14ac:dyDescent="0.35">
      <c r="C1" s="80" t="s">
        <v>45</v>
      </c>
      <c r="D1" s="80"/>
      <c r="E1" s="80"/>
      <c r="F1" s="80"/>
      <c r="G1" s="80"/>
      <c r="H1" s="80"/>
      <c r="I1" s="80"/>
    </row>
    <row r="2" spans="1:12" ht="20.100000000000001" customHeight="1" thickBot="1" x14ac:dyDescent="0.35">
      <c r="C2" s="44" t="s">
        <v>20</v>
      </c>
      <c r="D2" s="56" t="s">
        <v>40</v>
      </c>
      <c r="E2" s="52" t="s">
        <v>41</v>
      </c>
      <c r="F2" s="45" t="s">
        <v>21</v>
      </c>
      <c r="G2" s="45" t="s">
        <v>42</v>
      </c>
      <c r="H2" s="45" t="s">
        <v>43</v>
      </c>
      <c r="I2" s="46" t="s">
        <v>22</v>
      </c>
    </row>
    <row r="3" spans="1:12" ht="30" customHeight="1" x14ac:dyDescent="0.3">
      <c r="A3" s="32" t="s">
        <v>6</v>
      </c>
      <c r="C3" s="33" t="s">
        <v>52</v>
      </c>
      <c r="D3" s="53"/>
      <c r="E3" s="70">
        <v>10</v>
      </c>
      <c r="F3" s="62"/>
      <c r="G3" s="34"/>
      <c r="H3" s="73">
        <f t="shared" ref="H3:H7" si="0">(E3*F3)-(E3*F3*G3)</f>
        <v>0</v>
      </c>
      <c r="I3" s="35"/>
    </row>
    <row r="4" spans="1:12" ht="30" customHeight="1" x14ac:dyDescent="0.3">
      <c r="A4" s="82">
        <v>0.25</v>
      </c>
      <c r="C4" s="36" t="s">
        <v>44</v>
      </c>
      <c r="D4" s="54"/>
      <c r="E4" s="71">
        <v>0.36</v>
      </c>
      <c r="F4" s="63">
        <f>20*2</f>
        <v>40</v>
      </c>
      <c r="G4" s="38"/>
      <c r="H4" s="74">
        <f t="shared" si="0"/>
        <v>14.399999999999999</v>
      </c>
      <c r="I4" s="39" t="s">
        <v>56</v>
      </c>
      <c r="J4" s="22"/>
      <c r="L4" s="22"/>
    </row>
    <row r="5" spans="1:12" ht="30" customHeight="1" x14ac:dyDescent="0.3">
      <c r="C5" s="36" t="s">
        <v>24</v>
      </c>
      <c r="D5" s="54"/>
      <c r="E5" s="72">
        <v>70</v>
      </c>
      <c r="F5" s="37"/>
      <c r="G5" s="38"/>
      <c r="H5" s="74">
        <f t="shared" si="0"/>
        <v>0</v>
      </c>
      <c r="I5" s="39"/>
    </row>
    <row r="6" spans="1:12" ht="30" customHeight="1" x14ac:dyDescent="0.3">
      <c r="C6" s="36" t="s">
        <v>53</v>
      </c>
      <c r="D6" s="54"/>
      <c r="E6" s="72">
        <v>25</v>
      </c>
      <c r="F6" s="40"/>
      <c r="G6" s="38"/>
      <c r="H6" s="74">
        <f t="shared" si="0"/>
        <v>0</v>
      </c>
      <c r="I6" s="41"/>
      <c r="J6" s="22"/>
      <c r="L6" s="22"/>
    </row>
    <row r="7" spans="1:12" ht="30" customHeight="1" thickBot="1" x14ac:dyDescent="0.35">
      <c r="C7" s="36" t="s">
        <v>54</v>
      </c>
      <c r="D7" s="54"/>
      <c r="E7" s="72">
        <v>25</v>
      </c>
      <c r="F7" s="42">
        <v>2.5</v>
      </c>
      <c r="G7" s="38"/>
      <c r="H7" s="74">
        <f t="shared" si="0"/>
        <v>62.5</v>
      </c>
      <c r="I7" s="59" t="s">
        <v>55</v>
      </c>
    </row>
    <row r="8" spans="1:12" ht="20.100000000000001" customHeight="1" thickBot="1" x14ac:dyDescent="0.35">
      <c r="C8" s="78" t="s">
        <v>23</v>
      </c>
      <c r="D8" s="78"/>
      <c r="E8" s="78"/>
      <c r="F8" s="78"/>
      <c r="G8" s="79"/>
      <c r="H8" s="47">
        <f>SUM(H3:H7)</f>
        <v>76.900000000000006</v>
      </c>
      <c r="I8" s="48"/>
    </row>
    <row r="9" spans="1:12" ht="20.25" customHeight="1" thickBot="1" x14ac:dyDescent="0.35">
      <c r="C9" s="49" t="s">
        <v>46</v>
      </c>
      <c r="D9" s="57"/>
    </row>
    <row r="10" spans="1:12" ht="20.100000000000001" customHeight="1" thickBot="1" x14ac:dyDescent="0.35">
      <c r="C10" s="52" t="s">
        <v>20</v>
      </c>
      <c r="D10" s="58" t="s">
        <v>40</v>
      </c>
      <c r="E10" s="45" t="s">
        <v>41</v>
      </c>
      <c r="F10" s="45" t="s">
        <v>21</v>
      </c>
      <c r="G10" s="45" t="s">
        <v>42</v>
      </c>
      <c r="H10" s="45" t="s">
        <v>43</v>
      </c>
      <c r="I10" s="46" t="s">
        <v>22</v>
      </c>
    </row>
    <row r="11" spans="1:12" ht="30" customHeight="1" x14ac:dyDescent="0.3">
      <c r="C11" s="64" t="s">
        <v>49</v>
      </c>
      <c r="D11" s="68">
        <v>0</v>
      </c>
      <c r="E11" s="75">
        <f t="shared" ref="E11:E18" si="1">D11/(1-$A$4)</f>
        <v>0</v>
      </c>
      <c r="F11" s="76">
        <v>1</v>
      </c>
      <c r="G11" s="65"/>
      <c r="H11" s="74">
        <f>((E11*F11)-(E11*F11*G11))</f>
        <v>0</v>
      </c>
      <c r="I11" s="66"/>
    </row>
    <row r="12" spans="1:12" ht="30" customHeight="1" x14ac:dyDescent="0.3">
      <c r="C12" s="64" t="s">
        <v>50</v>
      </c>
      <c r="D12" s="68">
        <v>0</v>
      </c>
      <c r="E12" s="75">
        <f t="shared" si="1"/>
        <v>0</v>
      </c>
      <c r="F12" s="76">
        <v>1</v>
      </c>
      <c r="G12" s="65"/>
      <c r="H12" s="74">
        <f t="shared" ref="H12:H18" si="2">((E12*F12)-(E12*F12*G12))</f>
        <v>0</v>
      </c>
      <c r="I12" s="66"/>
    </row>
    <row r="13" spans="1:12" ht="30" customHeight="1" x14ac:dyDescent="0.3">
      <c r="C13" s="64" t="s">
        <v>51</v>
      </c>
      <c r="D13" s="68">
        <v>16</v>
      </c>
      <c r="E13" s="75">
        <f t="shared" si="1"/>
        <v>21.333333333333332</v>
      </c>
      <c r="F13" s="76">
        <v>1</v>
      </c>
      <c r="G13" s="65"/>
      <c r="H13" s="74">
        <f t="shared" si="2"/>
        <v>21.333333333333332</v>
      </c>
      <c r="I13" s="66"/>
    </row>
    <row r="14" spans="1:12" ht="30" customHeight="1" x14ac:dyDescent="0.3">
      <c r="C14" s="64" t="s">
        <v>57</v>
      </c>
      <c r="D14" s="68">
        <v>0</v>
      </c>
      <c r="E14" s="75">
        <f t="shared" si="1"/>
        <v>0</v>
      </c>
      <c r="F14" s="76">
        <v>1</v>
      </c>
      <c r="G14" s="65"/>
      <c r="H14" s="74">
        <f t="shared" si="2"/>
        <v>0</v>
      </c>
      <c r="I14" s="66"/>
    </row>
    <row r="15" spans="1:12" ht="30" customHeight="1" x14ac:dyDescent="0.3">
      <c r="C15" s="64" t="s">
        <v>58</v>
      </c>
      <c r="D15" s="68">
        <v>297</v>
      </c>
      <c r="E15" s="75">
        <f t="shared" si="1"/>
        <v>396</v>
      </c>
      <c r="F15" s="76">
        <v>1</v>
      </c>
      <c r="G15" s="65"/>
      <c r="H15" s="74">
        <f t="shared" si="2"/>
        <v>396</v>
      </c>
      <c r="I15" s="66"/>
    </row>
    <row r="16" spans="1:12" ht="30" customHeight="1" x14ac:dyDescent="0.3">
      <c r="C16" s="64" t="s">
        <v>59</v>
      </c>
      <c r="D16" s="68">
        <v>0</v>
      </c>
      <c r="E16" s="75">
        <f t="shared" si="1"/>
        <v>0</v>
      </c>
      <c r="F16" s="76">
        <v>1</v>
      </c>
      <c r="G16" s="65"/>
      <c r="H16" s="74">
        <f t="shared" si="2"/>
        <v>0</v>
      </c>
      <c r="I16" s="66"/>
    </row>
    <row r="17" spans="3:9" ht="30" customHeight="1" x14ac:dyDescent="0.3">
      <c r="C17" s="64"/>
      <c r="D17" s="68">
        <v>0</v>
      </c>
      <c r="E17" s="75">
        <f t="shared" si="1"/>
        <v>0</v>
      </c>
      <c r="F17" s="76">
        <v>1</v>
      </c>
      <c r="G17" s="65"/>
      <c r="H17" s="74">
        <f t="shared" si="2"/>
        <v>0</v>
      </c>
      <c r="I17" s="66"/>
    </row>
    <row r="18" spans="3:9" ht="30" customHeight="1" thickBot="1" x14ac:dyDescent="0.35">
      <c r="C18" s="60"/>
      <c r="D18" s="68">
        <v>0</v>
      </c>
      <c r="E18" s="75">
        <f t="shared" si="1"/>
        <v>0</v>
      </c>
      <c r="F18" s="76">
        <v>1</v>
      </c>
      <c r="G18" s="43"/>
      <c r="H18" s="74">
        <f t="shared" si="2"/>
        <v>0</v>
      </c>
      <c r="I18" s="61"/>
    </row>
    <row r="19" spans="3:9" ht="20.100000000000001" customHeight="1" thickBot="1" x14ac:dyDescent="0.35">
      <c r="C19" s="79" t="s">
        <v>23</v>
      </c>
      <c r="D19" s="79"/>
      <c r="E19" s="81"/>
      <c r="F19" s="81"/>
      <c r="G19" s="81"/>
      <c r="H19" s="47">
        <f>SUM(H11:H18)</f>
        <v>417.33333333333331</v>
      </c>
      <c r="I19" s="48"/>
    </row>
    <row r="20" spans="3:9" ht="14.4" thickBot="1" x14ac:dyDescent="0.35">
      <c r="E20" s="55"/>
      <c r="F20" s="55"/>
    </row>
    <row r="21" spans="3:9" ht="20.100000000000001" customHeight="1" thickBot="1" x14ac:dyDescent="0.35">
      <c r="C21" s="79" t="s">
        <v>48</v>
      </c>
      <c r="D21" s="79"/>
      <c r="E21" s="81"/>
      <c r="F21" s="81"/>
      <c r="G21" s="81"/>
      <c r="H21" s="69">
        <f>H19+H8</f>
        <v>494.23333333333335</v>
      </c>
      <c r="I21" s="67"/>
    </row>
    <row r="22" spans="3:9" x14ac:dyDescent="0.3">
      <c r="E22" s="55"/>
    </row>
    <row r="23" spans="3:9" x14ac:dyDescent="0.3">
      <c r="H23" s="55"/>
    </row>
    <row r="24" spans="3:9" x14ac:dyDescent="0.3">
      <c r="H24" s="55"/>
    </row>
  </sheetData>
  <mergeCells count="4">
    <mergeCell ref="C8:G8"/>
    <mergeCell ref="C1:I1"/>
    <mergeCell ref="C19:G19"/>
    <mergeCell ref="C21:G21"/>
  </mergeCells>
  <pageMargins left="0.7" right="0.7" top="0.75" bottom="0.75" header="0.3" footer="0.3"/>
  <pageSetup paperSize="9" scale="54" orientation="portrait" horizontalDpi="4294967292" verticalDpi="4294967293" r:id="rId1"/>
  <headerFooter>
    <oddHeader>&amp;C
&amp;"-,Negrito"&amp;8IMPRESSO
CÁLCULO_PROPOSTA DE PRESTAÇÃO DE SERVIÇOS: GERAL&amp;R
&amp;G</oddHeader>
    <oddFooter>&amp;L&amp;8IMP.DCOM.10.01&amp;R&amp;8&amp;P de &amp;N</oddFooter>
  </headerFooter>
  <colBreaks count="1" manualBreakCount="1">
    <brk id="10" max="1048575" man="1"/>
  </col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B90E9339119F54190AA003E0AA4EB34" ma:contentTypeVersion="10" ma:contentTypeDescription="Criar um novo documento." ma:contentTypeScope="" ma:versionID="b94c873ae2f1fc920b7a56393068a910">
  <xsd:schema xmlns:xsd="http://www.w3.org/2001/XMLSchema" xmlns:xs="http://www.w3.org/2001/XMLSchema" xmlns:p="http://schemas.microsoft.com/office/2006/metadata/properties" xmlns:ns2="bd314f19-cb63-427e-924f-8325995cf997" xmlns:ns3="f1431dcd-e7d7-4ec8-bbd3-bb6a5440fb3d" targetNamespace="http://schemas.microsoft.com/office/2006/metadata/properties" ma:root="true" ma:fieldsID="04d676f78784f6a553b7984037f35ff5" ns2:_="" ns3:_="">
    <xsd:import namespace="bd314f19-cb63-427e-924f-8325995cf997"/>
    <xsd:import namespace="f1431dcd-e7d7-4ec8-bbd3-bb6a5440fb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314f19-cb63-427e-924f-8325995cf9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31dcd-e7d7-4ec8-bbd3-bb6a5440fb3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3120D8-D209-4031-BDBB-9B23A91668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B52B7F-90B3-47F4-8E2B-EC07AFDD9C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314f19-cb63-427e-924f-8325995cf997"/>
    <ds:schemaRef ds:uri="f1431dcd-e7d7-4ec8-bbd3-bb6a5440fb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AE575B-1DAA-4813-B3BA-C3821530651A}">
  <ds:schemaRefs>
    <ds:schemaRef ds:uri="http://www.w3.org/XML/1998/namespace"/>
    <ds:schemaRef ds:uri="http://purl.org/dc/dcmitype/"/>
    <ds:schemaRef ds:uri="http://purl.org/dc/terms/"/>
    <ds:schemaRef ds:uri="bd314f19-cb63-427e-924f-8325995cf997"/>
    <ds:schemaRef ds:uri="http://schemas.microsoft.com/office/2006/metadata/properties"/>
    <ds:schemaRef ds:uri="http://purl.org/dc/elements/1.1/"/>
    <ds:schemaRef ds:uri="http://schemas.microsoft.com/office/infopath/2007/PartnerControls"/>
    <ds:schemaRef ds:uri="f1431dcd-e7d7-4ec8-bbd3-bb6a5440fb3d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Custo_Hora</vt:lpstr>
      <vt:lpstr>Custo_Despesas fixas</vt:lpstr>
      <vt:lpstr>Cálculo de orçamentos</vt:lpstr>
      <vt:lpstr>'Cálculo de orçamentos'!Área_de_Impressão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NOCTULA - Consultores em Ambiente</dc:creator>
  <cp:lastModifiedBy>Pedro</cp:lastModifiedBy>
  <dcterms:created xsi:type="dcterms:W3CDTF">2014-12-22T16:46:03Z</dcterms:created>
  <dcterms:modified xsi:type="dcterms:W3CDTF">2020-03-07T14:17:06Z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0x010100AB90E9339119F54190AA003E0AA4EB34</vt:lpwstr>
  </property>
</Properties>
</file>